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24" windowWidth="15168" windowHeight="9624" activeTab="1"/>
  </bookViews>
  <sheets>
    <sheet name="Mantis Nat vs. Other Fuels" sheetId="1" r:id="rId1"/>
    <sheet name="Mantis LP vs. Other Fuels -" sheetId="2" r:id="rId2"/>
  </sheets>
  <definedNames>
    <definedName name="_xlnm.Print_Area" localSheetId="0">'Mantis Nat vs. Other Fuels'!$A:$J</definedName>
    <definedName name="_xlnm.Print_Titles" localSheetId="0">'Mantis Nat vs. Other Fuels'!$A:$A,'Mantis Nat vs. Other Fuels'!$3:$3</definedName>
  </definedNames>
  <calcPr fullCalcOnLoad="1"/>
</workbook>
</file>

<file path=xl/sharedStrings.xml><?xml version="1.0" encoding="utf-8"?>
<sst xmlns="http://schemas.openxmlformats.org/spreadsheetml/2006/main" count="84" uniqueCount="42">
  <si>
    <t>Electricity</t>
  </si>
  <si>
    <t>Kerosene</t>
  </si>
  <si>
    <t>Type of Energy</t>
  </si>
  <si>
    <t xml:space="preserve">Heating Oil, No. 2 </t>
  </si>
  <si>
    <t>gallon</t>
  </si>
  <si>
    <t>kWh</t>
  </si>
  <si>
    <t>therm</t>
  </si>
  <si>
    <t>ton (bulk)</t>
  </si>
  <si>
    <r>
      <t xml:space="preserve">Btu </t>
    </r>
    <r>
      <rPr>
        <b/>
        <u val="singleAccounting"/>
        <sz val="8"/>
        <rFont val="Times New Roman"/>
        <family val="1"/>
      </rPr>
      <t>input Equivalence per Unit of Measure</t>
    </r>
  </si>
  <si>
    <t>Cord 
(128 cu ft)</t>
  </si>
  <si>
    <t>Propane 
(Conventional Fireplace/Stove)</t>
  </si>
  <si>
    <t>Natural Gas 
(Conventional Fireplace/Stove)</t>
  </si>
  <si>
    <t>Mantis (Nat) Would Save</t>
  </si>
  <si>
    <t>Mantis (LP) Would Save</t>
  </si>
  <si>
    <t>Units Req'd</t>
  </si>
  <si>
    <t>Natural Gas 
(Mantis)</t>
  </si>
  <si>
    <t>Propane 
(Mantis)</t>
  </si>
  <si>
    <t>Cost per Unit of Measure</t>
  </si>
  <si>
    <r>
      <t xml:space="preserve">Cost Per million Btu </t>
    </r>
    <r>
      <rPr>
        <b/>
        <u val="singleAccounting"/>
        <sz val="8"/>
        <rFont val="Times New Roman"/>
        <family val="1"/>
      </rPr>
      <t>INPUT</t>
    </r>
  </si>
  <si>
    <t>Heating efficiency AFUE</t>
  </si>
  <si>
    <t>A</t>
  </si>
  <si>
    <t>B</t>
  </si>
  <si>
    <t>C</t>
  </si>
  <si>
    <t>Supplemental Btu Required (x 1 Million)  *</t>
  </si>
  <si>
    <r>
      <t xml:space="preserve">(A * B) / C = </t>
    </r>
    <r>
      <rPr>
        <b/>
        <sz val="10"/>
        <rFont val="Times New Roman"/>
        <family val="1"/>
      </rPr>
      <t xml:space="preserve">
Cost per Season</t>
    </r>
  </si>
  <si>
    <t>Premium Pellet (Bulk)</t>
  </si>
  <si>
    <t>Number of Units sold in 2007</t>
  </si>
  <si>
    <t>Number of Units sold in 2008</t>
  </si>
  <si>
    <t>EPA Certified Stove Burning Hardwood, Air Dried, delivered/stacked</t>
  </si>
  <si>
    <t>Non-Certified Stove Burning Hardwood, Air Dried, delivered/stacked</t>
  </si>
  <si>
    <t>Pct Savings</t>
  </si>
  <si>
    <t>Potential $ Savings 2007</t>
  </si>
  <si>
    <t>Potential $ Savings 2008</t>
  </si>
  <si>
    <t>Therms</t>
  </si>
  <si>
    <t>Cords</t>
  </si>
  <si>
    <t>Potential Fuel Unit Savings 2007</t>
  </si>
  <si>
    <t>Potential Fuel Unit Savings 2008</t>
  </si>
  <si>
    <t>UOM</t>
  </si>
  <si>
    <t>Premium Pellet (in 40-lb. Bags)</t>
  </si>
  <si>
    <t>ton (50 bags)</t>
  </si>
  <si>
    <r>
      <t xml:space="preserve">Why 35 Million Btu?  </t>
    </r>
    <r>
      <rPr>
        <sz val="9"/>
        <rFont val="Times New Roman"/>
        <family val="1"/>
      </rPr>
      <t xml:space="preserve">
It takes about 100 million Btu of output to heat a typical home for a 6-7 month winter season in a cold northern U.S. climate (550,000 Btu per day).  
Supplemental heating systems – such as the Mantis and pellet stoves – allow the central furnace to run less by "Zone Heating" the most-used rooms.  Zone Heating can substantially reduce the total amount of energy required to heat the home.  
This table starts out with an output of 35 million Btu of heat – a little more than a third of the total heat output needed to heat our typical house for one season.  You can change the Btus required, as well as the cost of each fuel and the efficiency of the heat source.  
</t>
    </r>
  </si>
  <si>
    <t>Pct Difference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</si>
</sst>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00_);_(&quot;$&quot;* \(#,##0.000\);_(&quot;$&quot;* &quot;-&quot;??_);_(@_)"/>
    <numFmt numFmtId="168" formatCode="_(&quot;$&quot;* #,##0.0000_);_(&quot;$&quot;* \(#,##0.0000\);_(&quot;$&quot;* &quot;-&quot;??_);_(@_)"/>
    <numFmt numFmtId="169" formatCode="_(&quot;$&quot;* #,##0.00000_);_(&quot;$&quot;* \(#,##0.00000\);_(&quot;$&quot;* &quot;-&quot;??_);_(@_)"/>
    <numFmt numFmtId="170" formatCode="_(&quot;$&quot;* #,##0.000000_);_(&quot;$&quot;* \(#,##0.000000\);_(&quot;$&quot;* &quot;-&quot;??_);_(@_)"/>
    <numFmt numFmtId="171" formatCode="_(&quot;$&quot;* #,##0.0000000_);_(&quot;$&quot;* \(#,##0.0000000\);_(&quot;$&quot;* &quot;-&quot;??_);_(@_)"/>
    <numFmt numFmtId="172" formatCode="_(&quot;$&quot;* #,##0.00000000_);_(&quot;$&quot;* \(#,##0.00000000\);_(&quot;$&quot;* &quot;-&quot;??_);_(@_)"/>
    <numFmt numFmtId="173" formatCode="_(* #,##0.000_);_(* \(#,##0.000\);_(* &quot;-&quot;??_);_(@_)"/>
    <numFmt numFmtId="174" formatCode="_(* #,##0.0000_);_(* \(#,##0.0000\);_(* &quot;-&quot;??_);_(@_)"/>
    <numFmt numFmtId="175" formatCode="_(* #,##0.00000_);_(* \(#,##0.00000\);_(* &quot;-&quot;??_);_(@_)"/>
    <numFmt numFmtId="176" formatCode="_(* #,##0.000000_);_(* \(#,##0.000000\);_(* &quot;-&quot;??_);_(@_)"/>
    <numFmt numFmtId="177" formatCode="_(* #,##0.0000000_);_(* \(#,##0.0000000\);_(* &quot;-&quot;??_);_(@_)"/>
    <numFmt numFmtId="178" formatCode="_(* #,##0.00000000_);_(* \(#,##0.00000000\);_(* &quot;-&quot;??_);_(@_)"/>
    <numFmt numFmtId="179" formatCode="_(* #,##0.0_);_(* \(#,##0.0\);_(* &quot;-&quot;??_);_(@_)"/>
    <numFmt numFmtId="180" formatCode="_(* #,##0_);_(* \(#,##0\);_(* &quot;-&quot;??_);_(@_)"/>
    <numFmt numFmtId="181" formatCode="#,##0.0"/>
    <numFmt numFmtId="182" formatCode="#,##0.000"/>
    <numFmt numFmtId="183" formatCode="#,##0.0000"/>
    <numFmt numFmtId="184" formatCode="#,##0.00000"/>
    <numFmt numFmtId="185" formatCode="#,##0.000000"/>
    <numFmt numFmtId="186" formatCode="#,##0.0000000"/>
    <numFmt numFmtId="187" formatCode="#,##0.00000000"/>
    <numFmt numFmtId="188" formatCode="_(* #,##0.00000000_);_(* \(#,##0.00000000\);_(* &quot;-&quot;????????_);_(@_)"/>
    <numFmt numFmtId="189" formatCode="0.0%"/>
    <numFmt numFmtId="190" formatCode="_(* #,##0.0000_);_(* \(#,##0.0000\);_(* &quot;-&quot;????_);_(@_)"/>
    <numFmt numFmtId="191" formatCode="0.0"/>
    <numFmt numFmtId="192" formatCode="0.000"/>
    <numFmt numFmtId="193" formatCode="_(&quot;$&quot;* #,##0.0_);_(&quot;$&quot;* \(#,##0.0\);_(&quot;$&quot;* &quot;-&quot;??_);_(@_)"/>
    <numFmt numFmtId="194" formatCode="_(&quot;$&quot;* #,##0_);_(&quot;$&quot;* \(#,##0\);_(&quot;$&quot;* &quot;-&quot;??_);_(@_)"/>
    <numFmt numFmtId="195" formatCode="&quot;$&quot;#,##0.0_);[Red]\(&quot;$&quot;#,##0.0\)"/>
  </numFmts>
  <fonts count="16">
    <font>
      <sz val="10"/>
      <name val="Arial"/>
      <family val="0"/>
    </font>
    <font>
      <sz val="10"/>
      <name val="Times New Roman"/>
      <family val="1"/>
    </font>
    <font>
      <b/>
      <sz val="8"/>
      <name val="Times New Roman"/>
      <family val="1"/>
    </font>
    <font>
      <b/>
      <u val="singleAccounting"/>
      <sz val="8"/>
      <name val="Times New Roman"/>
      <family val="1"/>
    </font>
    <font>
      <sz val="10"/>
      <color indexed="62"/>
      <name val="Times New Roman"/>
      <family val="1"/>
    </font>
    <font>
      <sz val="10"/>
      <color indexed="8"/>
      <name val="Times New Roman"/>
      <family val="1"/>
    </font>
    <font>
      <b/>
      <sz val="10"/>
      <name val="Times New Roman"/>
      <family val="1"/>
    </font>
    <font>
      <sz val="10"/>
      <color indexed="21"/>
      <name val="Times New Roman"/>
      <family val="1"/>
    </font>
    <font>
      <b/>
      <sz val="16"/>
      <name val="Times New Roman"/>
      <family val="1"/>
    </font>
    <font>
      <b/>
      <sz val="9"/>
      <name val="Times New Roman"/>
      <family val="1"/>
    </font>
    <font>
      <sz val="12"/>
      <name val="Times New Roman"/>
      <family val="1"/>
    </font>
    <font>
      <b/>
      <sz val="12"/>
      <name val="Times New Roman"/>
      <family val="1"/>
    </font>
    <font>
      <sz val="9"/>
      <name val="Times New Roman"/>
      <family val="1"/>
    </font>
    <font>
      <sz val="8"/>
      <name val="Times New Roman"/>
      <family val="1"/>
    </font>
    <font>
      <b/>
      <sz val="8"/>
      <color indexed="9"/>
      <name val="Times New Roman"/>
      <family val="1"/>
    </font>
    <font>
      <sz val="8"/>
      <color indexed="8"/>
      <name val="Times New Roman"/>
      <family val="1"/>
    </font>
  </fonts>
  <fills count="4">
    <fill>
      <patternFill/>
    </fill>
    <fill>
      <patternFill patternType="gray125"/>
    </fill>
    <fill>
      <patternFill patternType="solid">
        <fgColor indexed="43"/>
        <bgColor indexed="64"/>
      </patternFill>
    </fill>
    <fill>
      <patternFill patternType="solid">
        <fgColor indexed="57"/>
        <bgColor indexed="64"/>
      </patternFill>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5" fillId="0" borderId="1" xfId="0" applyFont="1" applyBorder="1" applyAlignment="1">
      <alignment vertical="center" wrapText="1"/>
    </xf>
    <xf numFmtId="0" fontId="6" fillId="0" borderId="0" xfId="0" applyFont="1" applyAlignment="1">
      <alignment vertical="center"/>
    </xf>
    <xf numFmtId="0" fontId="1" fillId="0" borderId="0" xfId="0" applyFont="1" applyAlignment="1">
      <alignment/>
    </xf>
    <xf numFmtId="44" fontId="1" fillId="0" borderId="0" xfId="0" applyNumberFormat="1" applyFont="1" applyAlignment="1">
      <alignment/>
    </xf>
    <xf numFmtId="0" fontId="1" fillId="0" borderId="0" xfId="0" applyFont="1" applyAlignment="1">
      <alignment/>
    </xf>
    <xf numFmtId="44" fontId="1" fillId="0" borderId="0" xfId="17" applyFont="1" applyAlignment="1">
      <alignment/>
    </xf>
    <xf numFmtId="194" fontId="1" fillId="0" borderId="0" xfId="17" applyNumberFormat="1" applyFont="1" applyAlignment="1">
      <alignment/>
    </xf>
    <xf numFmtId="0" fontId="2" fillId="0" borderId="1" xfId="0" applyFont="1" applyBorder="1" applyAlignment="1">
      <alignment wrapText="1"/>
    </xf>
    <xf numFmtId="44" fontId="2" fillId="0" borderId="1" xfId="17" applyFont="1" applyBorder="1" applyAlignment="1">
      <alignment horizontal="center" wrapText="1"/>
    </xf>
    <xf numFmtId="194" fontId="2" fillId="0" borderId="1" xfId="17" applyNumberFormat="1" applyFont="1" applyBorder="1" applyAlignment="1">
      <alignment horizontal="center" vertical="center" wrapText="1"/>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center"/>
    </xf>
    <xf numFmtId="9" fontId="1" fillId="0" borderId="0" xfId="19" applyFont="1" applyAlignment="1">
      <alignment/>
    </xf>
    <xf numFmtId="44" fontId="1" fillId="0" borderId="0" xfId="0" applyNumberFormat="1" applyFont="1" applyAlignment="1">
      <alignment horizontal="center"/>
    </xf>
    <xf numFmtId="168" fontId="1" fillId="0" borderId="0" xfId="0" applyNumberFormat="1" applyFont="1" applyAlignment="1">
      <alignment horizontal="center"/>
    </xf>
    <xf numFmtId="180" fontId="4" fillId="0" borderId="1" xfId="15" applyNumberFormat="1" applyFont="1" applyBorder="1" applyAlignment="1">
      <alignment horizontal="righ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180" fontId="7" fillId="0" borderId="1" xfId="15" applyNumberFormat="1" applyFont="1" applyBorder="1" applyAlignment="1">
      <alignment horizontal="right" vertical="center" wrapText="1"/>
    </xf>
    <xf numFmtId="9" fontId="1" fillId="0" borderId="1" xfId="19" applyFont="1" applyBorder="1" applyAlignment="1" applyProtection="1">
      <alignment horizontal="center" vertical="center" wrapText="1"/>
      <protection locked="0"/>
    </xf>
    <xf numFmtId="9" fontId="5" fillId="0" borderId="1" xfId="19" applyFont="1" applyBorder="1" applyAlignment="1" applyProtection="1">
      <alignment horizontal="center" vertical="center" wrapText="1"/>
      <protection/>
    </xf>
    <xf numFmtId="9" fontId="1" fillId="0" borderId="1" xfId="19" applyFont="1" applyBorder="1" applyAlignment="1" applyProtection="1">
      <alignment horizontal="center" vertical="center" wrapText="1"/>
      <protection/>
    </xf>
    <xf numFmtId="180" fontId="1" fillId="0" borderId="1" xfId="15" applyNumberFormat="1" applyFont="1" applyBorder="1" applyAlignment="1" applyProtection="1">
      <alignment vertical="center"/>
      <protection hidden="1"/>
    </xf>
    <xf numFmtId="43" fontId="1" fillId="0" borderId="1" xfId="15" applyNumberFormat="1" applyFont="1" applyBorder="1" applyAlignment="1" applyProtection="1">
      <alignment vertical="center"/>
      <protection hidden="1"/>
    </xf>
    <xf numFmtId="44" fontId="4" fillId="0" borderId="1" xfId="17" applyFont="1" applyFill="1" applyBorder="1" applyAlignment="1" applyProtection="1">
      <alignment horizontal="center" vertical="center" wrapText="1"/>
      <protection hidden="1"/>
    </xf>
    <xf numFmtId="44" fontId="5" fillId="0" borderId="0" xfId="17" applyFont="1" applyBorder="1" applyAlignment="1" applyProtection="1">
      <alignment horizontal="right" vertical="center" wrapText="1"/>
      <protection locked="0"/>
    </xf>
    <xf numFmtId="44" fontId="4" fillId="0" borderId="0" xfId="17" applyFont="1" applyBorder="1" applyAlignment="1" applyProtection="1">
      <alignment horizontal="right" vertical="center" wrapText="1"/>
      <protection locked="0"/>
    </xf>
    <xf numFmtId="0" fontId="5" fillId="0" borderId="0"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2" xfId="0" applyFont="1" applyBorder="1" applyAlignment="1">
      <alignment horizontal="left" vertical="center" wrapText="1" indent="1"/>
    </xf>
    <xf numFmtId="44" fontId="7" fillId="0" borderId="2" xfId="17" applyFont="1" applyBorder="1" applyAlignment="1" applyProtection="1">
      <alignment horizontal="right" vertical="center" wrapText="1"/>
      <protection locked="0"/>
    </xf>
    <xf numFmtId="0" fontId="7" fillId="0" borderId="2" xfId="0" applyFont="1" applyBorder="1" applyAlignment="1">
      <alignment horizontal="left" vertical="center" wrapText="1" indent="1"/>
    </xf>
    <xf numFmtId="168" fontId="4" fillId="0" borderId="2" xfId="17" applyNumberFormat="1" applyFont="1" applyBorder="1" applyAlignment="1" applyProtection="1">
      <alignment horizontal="right" vertical="center" wrapText="1"/>
      <protection locked="0"/>
    </xf>
    <xf numFmtId="0" fontId="2" fillId="0" borderId="3" xfId="0" applyFont="1" applyBorder="1" applyAlignment="1">
      <alignment horizontal="left" indent="1"/>
    </xf>
    <xf numFmtId="0" fontId="8" fillId="0" borderId="0" xfId="0" applyFont="1" applyAlignment="1">
      <alignment horizontal="center" vertical="center"/>
    </xf>
    <xf numFmtId="44" fontId="8" fillId="0" borderId="0" xfId="17" applyFont="1" applyAlignment="1">
      <alignment horizontal="center" vertical="center"/>
    </xf>
    <xf numFmtId="0" fontId="2" fillId="0" borderId="4" xfId="0" applyFont="1" applyBorder="1" applyAlignment="1">
      <alignment horizontal="left" vertical="center" wrapText="1"/>
    </xf>
    <xf numFmtId="0" fontId="8" fillId="0" borderId="5" xfId="0" applyFont="1" applyBorder="1" applyAlignment="1">
      <alignment horizontal="center" vertical="center"/>
    </xf>
    <xf numFmtId="0" fontId="2" fillId="0" borderId="4" xfId="0" applyFont="1" applyBorder="1" applyAlignment="1">
      <alignment horizontal="center" wrapText="1"/>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vertical="center" wrapText="1"/>
    </xf>
    <xf numFmtId="0" fontId="10"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center" vertical="center" wrapText="1"/>
    </xf>
    <xf numFmtId="0" fontId="11" fillId="2" borderId="6" xfId="0" applyFont="1" applyFill="1" applyBorder="1" applyAlignment="1" applyProtection="1">
      <alignment horizontal="center" vertical="center"/>
      <protection locked="0"/>
    </xf>
    <xf numFmtId="0" fontId="11" fillId="0" borderId="4" xfId="0" applyFont="1" applyBorder="1" applyAlignment="1">
      <alignment horizontal="center" wrapText="1"/>
    </xf>
    <xf numFmtId="0" fontId="8" fillId="0" borderId="7" xfId="0" applyFont="1" applyBorder="1" applyAlignment="1">
      <alignment horizontal="center" vertical="center"/>
    </xf>
    <xf numFmtId="194" fontId="10" fillId="0" borderId="0" xfId="17" applyNumberFormat="1" applyFont="1" applyAlignment="1">
      <alignment vertical="center"/>
    </xf>
    <xf numFmtId="194" fontId="8" fillId="0" borderId="0" xfId="17" applyNumberFormat="1" applyFont="1" applyAlignment="1">
      <alignment horizontal="center" vertical="center"/>
    </xf>
    <xf numFmtId="194" fontId="5" fillId="0" borderId="0" xfId="17" applyNumberFormat="1"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44" fontId="6" fillId="0" borderId="0" xfId="17" applyFont="1" applyBorder="1" applyAlignment="1">
      <alignment vertical="center"/>
    </xf>
    <xf numFmtId="194" fontId="6" fillId="0" borderId="0" xfId="17" applyNumberFormat="1" applyFont="1" applyBorder="1" applyAlignment="1">
      <alignment vertical="center"/>
    </xf>
    <xf numFmtId="180" fontId="6" fillId="0" borderId="0" xfId="0" applyNumberFormat="1" applyFont="1" applyBorder="1" applyAlignment="1">
      <alignment vertical="center"/>
    </xf>
    <xf numFmtId="6" fontId="1" fillId="2" borderId="1" xfId="17" applyNumberFormat="1" applyFont="1" applyFill="1" applyBorder="1" applyAlignment="1" applyProtection="1">
      <alignment vertical="center"/>
      <protection hidden="1"/>
    </xf>
    <xf numFmtId="6" fontId="1" fillId="2" borderId="6" xfId="17" applyNumberFormat="1" applyFont="1" applyFill="1" applyBorder="1" applyAlignment="1" applyProtection="1">
      <alignment vertical="center"/>
      <protection hidden="1"/>
    </xf>
    <xf numFmtId="6" fontId="1" fillId="0" borderId="1" xfId="0" applyNumberFormat="1" applyFont="1" applyBorder="1" applyAlignment="1" applyProtection="1">
      <alignment horizontal="center" vertical="center" wrapText="1"/>
      <protection hidden="1"/>
    </xf>
    <xf numFmtId="194" fontId="14" fillId="3" borderId="1" xfId="17" applyNumberFormat="1" applyFont="1" applyFill="1" applyBorder="1" applyAlignment="1">
      <alignment horizontal="center" vertical="center" wrapText="1"/>
    </xf>
    <xf numFmtId="194" fontId="1" fillId="0" borderId="1" xfId="17" applyNumberFormat="1" applyFont="1" applyBorder="1" applyAlignment="1">
      <alignment vertical="center"/>
    </xf>
    <xf numFmtId="3" fontId="1" fillId="0" borderId="1" xfId="17" applyNumberFormat="1" applyFont="1" applyBorder="1" applyAlignment="1">
      <alignment vertical="center"/>
    </xf>
    <xf numFmtId="3" fontId="6" fillId="0" borderId="0" xfId="17" applyNumberFormat="1" applyFont="1" applyBorder="1" applyAlignment="1">
      <alignment vertical="center"/>
    </xf>
    <xf numFmtId="0" fontId="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xf>
    <xf numFmtId="0" fontId="15" fillId="0" borderId="0" xfId="0" applyFont="1" applyAlignment="1">
      <alignment horizontal="center" vertical="center"/>
    </xf>
    <xf numFmtId="0" fontId="13" fillId="0" borderId="1"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center" vertical="center"/>
    </xf>
    <xf numFmtId="9" fontId="1" fillId="0" borderId="1" xfId="19"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9" fillId="0" borderId="0" xfId="0" applyFont="1" applyBorder="1" applyAlignment="1">
      <alignment horizontal="left" vertical="top" wrapText="1"/>
    </xf>
    <xf numFmtId="6" fontId="1" fillId="0" borderId="10" xfId="0" applyNumberFormat="1" applyFont="1" applyBorder="1" applyAlignment="1" applyProtection="1">
      <alignment horizontal="center" vertical="center" wrapText="1"/>
      <protection hidden="1"/>
    </xf>
    <xf numFmtId="44" fontId="4" fillId="0" borderId="2" xfId="17" applyFont="1" applyBorder="1" applyAlignment="1" applyProtection="1">
      <alignment horizontal="right" vertical="center" wrapText="1"/>
      <protection hidden="1"/>
    </xf>
    <xf numFmtId="44" fontId="7" fillId="0" borderId="2" xfId="17" applyFont="1" applyBorder="1" applyAlignment="1" applyProtection="1">
      <alignment horizontal="right" vertical="center" wrapText="1"/>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
  <sheetViews>
    <sheetView workbookViewId="0" topLeftCell="A1">
      <selection activeCell="H1" sqref="H1"/>
    </sheetView>
  </sheetViews>
  <sheetFormatPr defaultColWidth="9.140625" defaultRowHeight="12.75"/>
  <cols>
    <col min="1" max="1" width="23.8515625" style="3" customWidth="1"/>
    <col min="2" max="2" width="8.7109375" style="13" customWidth="1"/>
    <col min="3" max="3" width="8.7109375" style="14" customWidth="1"/>
    <col min="4" max="4" width="11.28125" style="15" customWidth="1"/>
    <col min="5" max="5" width="7.57421875" style="2" customWidth="1"/>
    <col min="6" max="6" width="9.8515625" style="6" customWidth="1"/>
    <col min="7" max="7" width="7.7109375" style="3" customWidth="1"/>
    <col min="8" max="8" width="14.28125" style="3" customWidth="1"/>
    <col min="9" max="9" width="8.421875" style="7" customWidth="1"/>
    <col min="10" max="10" width="8.8515625" style="15" customWidth="1"/>
    <col min="11" max="11" width="12.7109375" style="3" hidden="1" customWidth="1"/>
    <col min="12" max="12" width="11.28125" style="3" hidden="1" customWidth="1"/>
    <col min="13" max="16" width="14.00390625" style="7" hidden="1" customWidth="1"/>
    <col min="17" max="17" width="7.28125" style="71" hidden="1" customWidth="1"/>
    <col min="18" max="16384" width="8.8515625" style="3" customWidth="1"/>
  </cols>
  <sheetData>
    <row r="1" spans="2:17" s="43" customFormat="1" ht="28.5" customHeight="1" thickBot="1">
      <c r="B1" s="44"/>
      <c r="C1" s="45"/>
      <c r="D1" s="46"/>
      <c r="G1" s="47" t="s">
        <v>23</v>
      </c>
      <c r="H1" s="49">
        <v>35</v>
      </c>
      <c r="I1" s="48"/>
      <c r="J1" s="46"/>
      <c r="M1" s="52"/>
      <c r="N1" s="52"/>
      <c r="O1" s="52"/>
      <c r="P1" s="52"/>
      <c r="Q1" s="70"/>
    </row>
    <row r="2" spans="2:17" s="38" customFormat="1" ht="27.75" customHeight="1" thickBot="1">
      <c r="B2" s="77" t="s">
        <v>20</v>
      </c>
      <c r="C2" s="78"/>
      <c r="E2" s="41" t="s">
        <v>21</v>
      </c>
      <c r="F2" s="39"/>
      <c r="G2" s="41" t="s">
        <v>22</v>
      </c>
      <c r="H2" s="51"/>
      <c r="M2" s="53"/>
      <c r="N2" s="53"/>
      <c r="O2" s="53"/>
      <c r="P2" s="53"/>
      <c r="Q2" s="69"/>
    </row>
    <row r="3" spans="1:17" s="5" customFormat="1" ht="37.5" customHeight="1">
      <c r="A3" s="8" t="s">
        <v>2</v>
      </c>
      <c r="B3" s="37" t="s">
        <v>17</v>
      </c>
      <c r="C3" s="37"/>
      <c r="D3" s="9" t="s">
        <v>8</v>
      </c>
      <c r="E3" s="40" t="s">
        <v>14</v>
      </c>
      <c r="F3" s="9" t="s">
        <v>18</v>
      </c>
      <c r="G3" s="42" t="s">
        <v>19</v>
      </c>
      <c r="H3" s="50" t="s">
        <v>24</v>
      </c>
      <c r="I3" s="10" t="s">
        <v>12</v>
      </c>
      <c r="J3" s="10" t="s">
        <v>30</v>
      </c>
      <c r="K3" s="65" t="s">
        <v>26</v>
      </c>
      <c r="L3" s="65" t="s">
        <v>27</v>
      </c>
      <c r="M3" s="65" t="s">
        <v>31</v>
      </c>
      <c r="N3" s="65" t="s">
        <v>32</v>
      </c>
      <c r="O3" s="65" t="s">
        <v>35</v>
      </c>
      <c r="P3" s="65" t="s">
        <v>36</v>
      </c>
      <c r="Q3" s="65" t="s">
        <v>37</v>
      </c>
    </row>
    <row r="4" spans="1:17" s="11" customFormat="1" ht="39.75" customHeight="1">
      <c r="A4" s="1" t="s">
        <v>15</v>
      </c>
      <c r="B4" s="29">
        <v>1.11</v>
      </c>
      <c r="C4" s="31" t="s">
        <v>6</v>
      </c>
      <c r="D4" s="19">
        <v>100000</v>
      </c>
      <c r="E4" s="26">
        <f aca="true" t="shared" si="0" ref="E4:E12">H4/B4</f>
        <v>376.3440860215053</v>
      </c>
      <c r="F4" s="28">
        <f>B4/D4*1000000</f>
        <v>11.1</v>
      </c>
      <c r="G4" s="24">
        <v>0.93</v>
      </c>
      <c r="H4" s="64">
        <f aca="true" t="shared" si="1" ref="H4:H12">(F4*$H$1)/G4</f>
        <v>417.7419354838709</v>
      </c>
      <c r="I4" s="62">
        <f aca="true" t="shared" si="2" ref="I4:I12">H4-$H$4</f>
        <v>0</v>
      </c>
      <c r="J4" s="75"/>
      <c r="M4" s="54"/>
      <c r="N4" s="54"/>
      <c r="O4" s="54"/>
      <c r="P4" s="54"/>
      <c r="Q4" s="72"/>
    </row>
    <row r="5" spans="1:17" s="12" customFormat="1" ht="39.75" customHeight="1">
      <c r="A5" s="20" t="s">
        <v>11</v>
      </c>
      <c r="B5" s="81">
        <f>B4</f>
        <v>1.11</v>
      </c>
      <c r="C5" s="33" t="s">
        <v>6</v>
      </c>
      <c r="D5" s="19">
        <v>100000</v>
      </c>
      <c r="E5" s="26">
        <f t="shared" si="0"/>
        <v>546.875</v>
      </c>
      <c r="F5" s="28">
        <f aca="true" t="shared" si="3" ref="F5:F12">B5/D5*1000000</f>
        <v>11.1</v>
      </c>
      <c r="G5" s="23">
        <v>0.64</v>
      </c>
      <c r="H5" s="64">
        <f t="shared" si="1"/>
        <v>607.03125</v>
      </c>
      <c r="I5" s="63">
        <f t="shared" si="2"/>
        <v>189.28931451612908</v>
      </c>
      <c r="J5" s="76">
        <f>I5/H5</f>
        <v>0.31182795698924737</v>
      </c>
      <c r="K5" s="19">
        <v>471125</v>
      </c>
      <c r="L5" s="19">
        <v>351654</v>
      </c>
      <c r="M5" s="66">
        <f>K5*$I5</f>
        <v>89178928.30141132</v>
      </c>
      <c r="N5" s="66">
        <f>L5*$I5</f>
        <v>66564344.606854856</v>
      </c>
      <c r="O5" s="67">
        <f>E5*$K5</f>
        <v>257646484.375</v>
      </c>
      <c r="P5" s="67">
        <f>F5*$K5</f>
        <v>5229487.5</v>
      </c>
      <c r="Q5" s="73" t="s">
        <v>33</v>
      </c>
    </row>
    <row r="6" spans="1:17" s="12" customFormat="1" ht="39.75" customHeight="1">
      <c r="A6" s="21" t="s">
        <v>25</v>
      </c>
      <c r="B6" s="34">
        <v>235</v>
      </c>
      <c r="C6" s="35" t="s">
        <v>7</v>
      </c>
      <c r="D6" s="22">
        <v>16400000</v>
      </c>
      <c r="E6" s="27">
        <f t="shared" si="0"/>
        <v>2.845528455284553</v>
      </c>
      <c r="F6" s="28">
        <f t="shared" si="3"/>
        <v>14.329268292682928</v>
      </c>
      <c r="G6" s="23">
        <v>0.75</v>
      </c>
      <c r="H6" s="64">
        <f t="shared" si="1"/>
        <v>668.69918699187</v>
      </c>
      <c r="I6" s="62">
        <f t="shared" si="2"/>
        <v>250.95725150799905</v>
      </c>
      <c r="J6" s="76">
        <f aca="true" t="shared" si="4" ref="J6:J12">I6/H6</f>
        <v>0.3752916952642417</v>
      </c>
      <c r="K6" s="19"/>
      <c r="L6" s="19"/>
      <c r="M6" s="66">
        <f aca="true" t="shared" si="5" ref="M6:M12">K6*$I6</f>
        <v>0</v>
      </c>
      <c r="N6" s="66">
        <f aca="true" t="shared" si="6" ref="N6:N12">L6*$I6</f>
        <v>0</v>
      </c>
      <c r="O6" s="67">
        <f aca="true" t="shared" si="7" ref="O6:O12">M6*$I6</f>
        <v>0</v>
      </c>
      <c r="P6" s="67">
        <f aca="true" t="shared" si="8" ref="P6:P12">N6*$I6</f>
        <v>0</v>
      </c>
      <c r="Q6" s="73"/>
    </row>
    <row r="7" spans="1:17" s="12" customFormat="1" ht="39.75" customHeight="1">
      <c r="A7" s="21" t="s">
        <v>38</v>
      </c>
      <c r="B7" s="34">
        <v>287</v>
      </c>
      <c r="C7" s="35" t="s">
        <v>39</v>
      </c>
      <c r="D7" s="22">
        <v>16400000</v>
      </c>
      <c r="E7" s="27">
        <f t="shared" si="0"/>
        <v>2.8455284552845526</v>
      </c>
      <c r="F7" s="28">
        <f t="shared" si="3"/>
        <v>17.5</v>
      </c>
      <c r="G7" s="23">
        <v>0.75</v>
      </c>
      <c r="H7" s="64">
        <f t="shared" si="1"/>
        <v>816.6666666666666</v>
      </c>
      <c r="I7" s="62">
        <f t="shared" si="2"/>
        <v>398.9247311827957</v>
      </c>
      <c r="J7" s="76">
        <f t="shared" si="4"/>
        <v>0.4884792626728111</v>
      </c>
      <c r="K7" s="19"/>
      <c r="L7" s="19"/>
      <c r="M7" s="66">
        <f t="shared" si="5"/>
        <v>0</v>
      </c>
      <c r="N7" s="66">
        <f t="shared" si="6"/>
        <v>0</v>
      </c>
      <c r="O7" s="67">
        <f t="shared" si="7"/>
        <v>0</v>
      </c>
      <c r="P7" s="67">
        <f t="shared" si="8"/>
        <v>0</v>
      </c>
      <c r="Q7" s="73"/>
    </row>
    <row r="8" spans="1:17" s="12" customFormat="1" ht="39.75" customHeight="1">
      <c r="A8" s="20" t="s">
        <v>3</v>
      </c>
      <c r="B8" s="30">
        <v>3.41</v>
      </c>
      <c r="C8" s="32" t="s">
        <v>4</v>
      </c>
      <c r="D8" s="19">
        <v>138690</v>
      </c>
      <c r="E8" s="26">
        <f t="shared" si="0"/>
        <v>315.4517268728819</v>
      </c>
      <c r="F8" s="28">
        <f t="shared" si="3"/>
        <v>24.587208883120628</v>
      </c>
      <c r="G8" s="23">
        <v>0.8</v>
      </c>
      <c r="H8" s="64">
        <f t="shared" si="1"/>
        <v>1075.6903886365274</v>
      </c>
      <c r="I8" s="62">
        <f t="shared" si="2"/>
        <v>657.9484531526564</v>
      </c>
      <c r="J8" s="76">
        <f t="shared" si="4"/>
        <v>0.6116522561725475</v>
      </c>
      <c r="K8" s="19"/>
      <c r="L8" s="19"/>
      <c r="M8" s="66">
        <f t="shared" si="5"/>
        <v>0</v>
      </c>
      <c r="N8" s="66">
        <f t="shared" si="6"/>
        <v>0</v>
      </c>
      <c r="O8" s="67">
        <f t="shared" si="7"/>
        <v>0</v>
      </c>
      <c r="P8" s="67">
        <f t="shared" si="8"/>
        <v>0</v>
      </c>
      <c r="Q8" s="73"/>
    </row>
    <row r="9" spans="1:17" s="12" customFormat="1" ht="39.75" customHeight="1">
      <c r="A9" s="20" t="s">
        <v>0</v>
      </c>
      <c r="B9" s="36">
        <v>0.1165</v>
      </c>
      <c r="C9" s="33" t="s">
        <v>5</v>
      </c>
      <c r="D9" s="19">
        <v>3412</v>
      </c>
      <c r="E9" s="26">
        <f t="shared" si="0"/>
        <v>10467.258415675766</v>
      </c>
      <c r="F9" s="28">
        <f t="shared" si="3"/>
        <v>34.144196951934354</v>
      </c>
      <c r="G9" s="23">
        <v>0.98</v>
      </c>
      <c r="H9" s="64">
        <f t="shared" si="1"/>
        <v>1219.4356054262269</v>
      </c>
      <c r="I9" s="62">
        <f t="shared" si="2"/>
        <v>801.6936699423559</v>
      </c>
      <c r="J9" s="76">
        <f t="shared" si="4"/>
        <v>0.6574300982971065</v>
      </c>
      <c r="K9" s="19"/>
      <c r="L9" s="19"/>
      <c r="M9" s="66">
        <f t="shared" si="5"/>
        <v>0</v>
      </c>
      <c r="N9" s="66">
        <f t="shared" si="6"/>
        <v>0</v>
      </c>
      <c r="O9" s="67">
        <f t="shared" si="7"/>
        <v>0</v>
      </c>
      <c r="P9" s="67">
        <f t="shared" si="8"/>
        <v>0</v>
      </c>
      <c r="Q9" s="73"/>
    </row>
    <row r="10" spans="1:17" s="12" customFormat="1" ht="39.75" customHeight="1">
      <c r="A10" s="20" t="s">
        <v>1</v>
      </c>
      <c r="B10" s="30">
        <v>3.89</v>
      </c>
      <c r="C10" s="32" t="s">
        <v>4</v>
      </c>
      <c r="D10" s="19">
        <v>135000</v>
      </c>
      <c r="E10" s="26">
        <f t="shared" si="0"/>
        <v>345.679012345679</v>
      </c>
      <c r="F10" s="28">
        <f t="shared" si="3"/>
        <v>28.814814814814813</v>
      </c>
      <c r="G10" s="23">
        <v>0.75</v>
      </c>
      <c r="H10" s="64">
        <f t="shared" si="1"/>
        <v>1344.6913580246912</v>
      </c>
      <c r="I10" s="62">
        <f t="shared" si="2"/>
        <v>926.9494225408203</v>
      </c>
      <c r="J10" s="76">
        <f t="shared" si="4"/>
        <v>0.6893399120988473</v>
      </c>
      <c r="K10" s="19"/>
      <c r="L10" s="19"/>
      <c r="M10" s="66">
        <f t="shared" si="5"/>
        <v>0</v>
      </c>
      <c r="N10" s="66">
        <f t="shared" si="6"/>
        <v>0</v>
      </c>
      <c r="O10" s="67">
        <f t="shared" si="7"/>
        <v>0</v>
      </c>
      <c r="P10" s="67">
        <f t="shared" si="8"/>
        <v>0</v>
      </c>
      <c r="Q10" s="73"/>
    </row>
    <row r="11" spans="1:17" s="12" customFormat="1" ht="39.75" customHeight="1">
      <c r="A11" s="21" t="s">
        <v>28</v>
      </c>
      <c r="B11" s="34">
        <v>245</v>
      </c>
      <c r="C11" s="35" t="s">
        <v>9</v>
      </c>
      <c r="D11" s="22">
        <v>20000000</v>
      </c>
      <c r="E11" s="27">
        <f>H11/B11</f>
        <v>2.1875</v>
      </c>
      <c r="F11" s="28">
        <f>B11/D11*1000000</f>
        <v>12.25</v>
      </c>
      <c r="G11" s="23">
        <v>0.8</v>
      </c>
      <c r="H11" s="64">
        <f>(F11*$H$1)/G11</f>
        <v>535.9375</v>
      </c>
      <c r="I11" s="62">
        <f t="shared" si="2"/>
        <v>118.19556451612908</v>
      </c>
      <c r="J11" s="76">
        <f>I11/H11</f>
        <v>0.2205398288347598</v>
      </c>
      <c r="K11" s="19">
        <v>11199</v>
      </c>
      <c r="L11" s="19">
        <v>12772</v>
      </c>
      <c r="M11" s="66">
        <f t="shared" si="5"/>
        <v>1323672.1270161297</v>
      </c>
      <c r="N11" s="66">
        <f t="shared" si="6"/>
        <v>1509593.7500000007</v>
      </c>
      <c r="O11" s="67">
        <f t="shared" si="7"/>
        <v>156452174.28693676</v>
      </c>
      <c r="P11" s="67">
        <f t="shared" si="8"/>
        <v>178427285.47127032</v>
      </c>
      <c r="Q11" s="73" t="s">
        <v>34</v>
      </c>
    </row>
    <row r="12" spans="1:17" s="12" customFormat="1" ht="39.75" customHeight="1">
      <c r="A12" s="21" t="s">
        <v>29</v>
      </c>
      <c r="B12" s="82">
        <f>B11</f>
        <v>245</v>
      </c>
      <c r="C12" s="35" t="s">
        <v>9</v>
      </c>
      <c r="D12" s="22">
        <v>20000000</v>
      </c>
      <c r="E12" s="27">
        <f t="shared" si="0"/>
        <v>2.916666666666667</v>
      </c>
      <c r="F12" s="28">
        <f t="shared" si="3"/>
        <v>12.25</v>
      </c>
      <c r="G12" s="23">
        <v>0.6</v>
      </c>
      <c r="H12" s="64">
        <f t="shared" si="1"/>
        <v>714.5833333333334</v>
      </c>
      <c r="I12" s="62">
        <f t="shared" si="2"/>
        <v>296.84139784946245</v>
      </c>
      <c r="J12" s="76">
        <f t="shared" si="4"/>
        <v>0.41540487162606987</v>
      </c>
      <c r="K12" s="19">
        <v>251331</v>
      </c>
      <c r="L12" s="19">
        <v>152030</v>
      </c>
      <c r="M12" s="66">
        <f t="shared" si="5"/>
        <v>74605445.36290325</v>
      </c>
      <c r="N12" s="66">
        <f t="shared" si="6"/>
        <v>45128797.715053774</v>
      </c>
      <c r="O12" s="67">
        <f t="shared" si="7"/>
        <v>22145984688.7059</v>
      </c>
      <c r="P12" s="67">
        <f t="shared" si="8"/>
        <v>13396095397.00219</v>
      </c>
      <c r="Q12" s="73" t="s">
        <v>34</v>
      </c>
    </row>
    <row r="13" spans="2:17" s="55" customFormat="1" ht="12.75">
      <c r="B13" s="56"/>
      <c r="C13" s="57"/>
      <c r="D13" s="58"/>
      <c r="F13" s="59"/>
      <c r="I13" s="60"/>
      <c r="J13" s="58"/>
      <c r="K13" s="61">
        <f>SUM(K5:K12)</f>
        <v>733655</v>
      </c>
      <c r="L13" s="61">
        <f>SUM(L5:L12)</f>
        <v>516456</v>
      </c>
      <c r="M13" s="60">
        <f>SUM(M5:M12)</f>
        <v>165108045.7913307</v>
      </c>
      <c r="N13" s="60">
        <f>SUM(N5:N12)</f>
        <v>113202736.07190862</v>
      </c>
      <c r="O13" s="68"/>
      <c r="P13" s="68"/>
      <c r="Q13" s="74"/>
    </row>
    <row r="16" spans="1:9" ht="87.75" customHeight="1">
      <c r="A16" s="79" t="s">
        <v>40</v>
      </c>
      <c r="B16" s="79"/>
      <c r="C16" s="79"/>
      <c r="D16" s="79"/>
      <c r="E16" s="79"/>
      <c r="F16" s="79"/>
      <c r="G16" s="79"/>
      <c r="H16" s="79"/>
      <c r="I16" s="79"/>
    </row>
    <row r="17" ht="12.75">
      <c r="D17" s="17"/>
    </row>
    <row r="19" spans="7:8" ht="12.75">
      <c r="G19" s="16"/>
      <c r="H19" s="6"/>
    </row>
    <row r="20" spans="4:7" ht="12.75">
      <c r="D20" s="18"/>
      <c r="G20" s="4"/>
    </row>
    <row r="21" ht="12.75">
      <c r="D21" s="17"/>
    </row>
    <row r="22" spans="4:8" ht="12.75">
      <c r="D22" s="17"/>
      <c r="H22" s="4"/>
    </row>
    <row r="23" ht="12.75">
      <c r="D23" s="17"/>
    </row>
  </sheetData>
  <sheetProtection sheet="1" objects="1" scenarios="1"/>
  <mergeCells count="2">
    <mergeCell ref="B2:C2"/>
    <mergeCell ref="A16:I16"/>
  </mergeCells>
  <printOptions/>
  <pageMargins left="0.5" right="0.5" top="0.2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Q23"/>
  <sheetViews>
    <sheetView tabSelected="1" workbookViewId="0" topLeftCell="A1">
      <selection activeCell="A3" sqref="A3"/>
    </sheetView>
  </sheetViews>
  <sheetFormatPr defaultColWidth="9.140625" defaultRowHeight="12.75"/>
  <cols>
    <col min="1" max="1" width="23.8515625" style="3" customWidth="1"/>
    <col min="2" max="2" width="8.7109375" style="13" customWidth="1"/>
    <col min="3" max="3" width="8.7109375" style="14" customWidth="1"/>
    <col min="4" max="4" width="11.28125" style="15" customWidth="1"/>
    <col min="5" max="5" width="7.57421875" style="2" customWidth="1"/>
    <col min="6" max="6" width="9.8515625" style="6" customWidth="1"/>
    <col min="7" max="7" width="7.7109375" style="3" customWidth="1"/>
    <col min="8" max="8" width="14.28125" style="3" customWidth="1"/>
    <col min="9" max="9" width="8.421875" style="7" customWidth="1"/>
    <col min="10" max="10" width="8.8515625" style="15" customWidth="1"/>
    <col min="11" max="11" width="12.7109375" style="3" hidden="1" customWidth="1"/>
    <col min="12" max="12" width="11.28125" style="3" hidden="1" customWidth="1"/>
    <col min="13" max="16" width="14.00390625" style="7" hidden="1" customWidth="1"/>
    <col min="17" max="17" width="7.28125" style="71" hidden="1" customWidth="1"/>
    <col min="18" max="16384" width="8.8515625" style="3" customWidth="1"/>
  </cols>
  <sheetData>
    <row r="1" spans="2:17" s="43" customFormat="1" ht="28.5" customHeight="1" thickBot="1">
      <c r="B1" s="44"/>
      <c r="C1" s="45"/>
      <c r="D1" s="46"/>
      <c r="G1" s="47" t="s">
        <v>23</v>
      </c>
      <c r="H1" s="49">
        <v>35</v>
      </c>
      <c r="I1" s="48"/>
      <c r="J1" s="46"/>
      <c r="M1" s="52"/>
      <c r="N1" s="52"/>
      <c r="O1" s="52"/>
      <c r="P1" s="52"/>
      <c r="Q1" s="70"/>
    </row>
    <row r="2" spans="2:17" s="38" customFormat="1" ht="27.75" customHeight="1" thickBot="1">
      <c r="B2" s="77" t="s">
        <v>20</v>
      </c>
      <c r="C2" s="78"/>
      <c r="E2" s="41" t="s">
        <v>21</v>
      </c>
      <c r="F2" s="39"/>
      <c r="G2" s="41" t="s">
        <v>22</v>
      </c>
      <c r="H2" s="51"/>
      <c r="M2" s="53"/>
      <c r="N2" s="53"/>
      <c r="O2" s="53"/>
      <c r="P2" s="53"/>
      <c r="Q2" s="69"/>
    </row>
    <row r="3" spans="1:17" s="5" customFormat="1" ht="37.5" customHeight="1">
      <c r="A3" s="8" t="s">
        <v>2</v>
      </c>
      <c r="B3" s="37" t="s">
        <v>17</v>
      </c>
      <c r="C3" s="37"/>
      <c r="D3" s="9" t="s">
        <v>8</v>
      </c>
      <c r="E3" s="40" t="s">
        <v>14</v>
      </c>
      <c r="F3" s="9" t="s">
        <v>18</v>
      </c>
      <c r="G3" s="42" t="s">
        <v>19</v>
      </c>
      <c r="H3" s="50" t="s">
        <v>24</v>
      </c>
      <c r="I3" s="10" t="s">
        <v>13</v>
      </c>
      <c r="J3" s="10" t="s">
        <v>41</v>
      </c>
      <c r="K3" s="65" t="s">
        <v>26</v>
      </c>
      <c r="L3" s="65" t="s">
        <v>27</v>
      </c>
      <c r="M3" s="65" t="s">
        <v>31</v>
      </c>
      <c r="N3" s="65" t="s">
        <v>32</v>
      </c>
      <c r="O3" s="65" t="s">
        <v>35</v>
      </c>
      <c r="P3" s="65" t="s">
        <v>36</v>
      </c>
      <c r="Q3" s="65" t="s">
        <v>37</v>
      </c>
    </row>
    <row r="4" spans="1:17" s="11" customFormat="1" ht="39.75" customHeight="1">
      <c r="A4" s="20" t="s">
        <v>16</v>
      </c>
      <c r="B4" s="30">
        <v>2.05</v>
      </c>
      <c r="C4" s="32" t="s">
        <v>4</v>
      </c>
      <c r="D4" s="19">
        <v>91333</v>
      </c>
      <c r="E4" s="26">
        <f>H4/B4</f>
        <v>412.05707249461346</v>
      </c>
      <c r="F4" s="28">
        <f>B4/D4*1000000</f>
        <v>22.445337391742303</v>
      </c>
      <c r="G4" s="25">
        <v>0.93</v>
      </c>
      <c r="H4" s="80">
        <f>(F4*$H$1)/G4</f>
        <v>844.7169986139576</v>
      </c>
      <c r="I4" s="62">
        <f aca="true" t="shared" si="0" ref="I4:I12">H4-$H$4</f>
        <v>0</v>
      </c>
      <c r="J4" s="75"/>
      <c r="M4" s="54"/>
      <c r="N4" s="54"/>
      <c r="O4" s="54"/>
      <c r="P4" s="54"/>
      <c r="Q4" s="72"/>
    </row>
    <row r="5" spans="1:17" s="12" customFormat="1" ht="39.75" customHeight="1">
      <c r="A5" s="20" t="s">
        <v>10</v>
      </c>
      <c r="B5" s="81">
        <f>B4</f>
        <v>2.05</v>
      </c>
      <c r="C5" s="33" t="s">
        <v>4</v>
      </c>
      <c r="D5" s="19">
        <v>91333</v>
      </c>
      <c r="E5" s="26">
        <f>H5/B5</f>
        <v>589.5585806461393</v>
      </c>
      <c r="F5" s="28">
        <f>B5/D5*1000000</f>
        <v>22.445337391742303</v>
      </c>
      <c r="G5" s="23">
        <v>0.65</v>
      </c>
      <c r="H5" s="64">
        <f>(F5*$H$1)/G5</f>
        <v>1208.5950903245855</v>
      </c>
      <c r="I5" s="63">
        <f t="shared" si="0"/>
        <v>363.8780917106279</v>
      </c>
      <c r="J5" s="76">
        <f>I5/H5</f>
        <v>0.3010752688172043</v>
      </c>
      <c r="K5" s="19">
        <v>471125</v>
      </c>
      <c r="L5" s="19">
        <v>351654</v>
      </c>
      <c r="M5" s="66">
        <f>K5*$I5</f>
        <v>171432065.9571696</v>
      </c>
      <c r="N5" s="66">
        <f>L5*$I5</f>
        <v>127959186.46240915</v>
      </c>
      <c r="O5" s="67">
        <f>E5*$K5</f>
        <v>277755786.30691236</v>
      </c>
      <c r="P5" s="67">
        <f>F5*$K5</f>
        <v>10574559.578684593</v>
      </c>
      <c r="Q5" s="73" t="s">
        <v>33</v>
      </c>
    </row>
    <row r="6" spans="1:17" s="12" customFormat="1" ht="39.75" customHeight="1">
      <c r="A6" s="21" t="s">
        <v>25</v>
      </c>
      <c r="B6" s="34">
        <v>235</v>
      </c>
      <c r="C6" s="35" t="s">
        <v>7</v>
      </c>
      <c r="D6" s="22">
        <v>16400000</v>
      </c>
      <c r="E6" s="27">
        <f aca="true" t="shared" si="1" ref="E4:E12">H6/B6</f>
        <v>2.845528455284553</v>
      </c>
      <c r="F6" s="28">
        <f aca="true" t="shared" si="2" ref="F5:F12">B6/D6*1000000</f>
        <v>14.329268292682928</v>
      </c>
      <c r="G6" s="23">
        <v>0.75</v>
      </c>
      <c r="H6" s="64">
        <f aca="true" t="shared" si="3" ref="H4:H12">(F6*$H$1)/G6</f>
        <v>668.69918699187</v>
      </c>
      <c r="I6" s="62">
        <f t="shared" si="0"/>
        <v>-176.0178116220876</v>
      </c>
      <c r="J6" s="76">
        <f aca="true" t="shared" si="4" ref="J6:J12">I6/H6</f>
        <v>-0.2632242046141857</v>
      </c>
      <c r="K6" s="19"/>
      <c r="L6" s="19"/>
      <c r="M6" s="66">
        <f aca="true" t="shared" si="5" ref="M6:P12">K6*$I6</f>
        <v>0</v>
      </c>
      <c r="N6" s="66">
        <f t="shared" si="5"/>
        <v>0</v>
      </c>
      <c r="O6" s="67">
        <f t="shared" si="5"/>
        <v>0</v>
      </c>
      <c r="P6" s="67">
        <f t="shared" si="5"/>
        <v>0</v>
      </c>
      <c r="Q6" s="73"/>
    </row>
    <row r="7" spans="1:17" s="12" customFormat="1" ht="39.75" customHeight="1">
      <c r="A7" s="21" t="s">
        <v>38</v>
      </c>
      <c r="B7" s="34">
        <v>287</v>
      </c>
      <c r="C7" s="35" t="s">
        <v>39</v>
      </c>
      <c r="D7" s="22">
        <v>16400000</v>
      </c>
      <c r="E7" s="27">
        <f t="shared" si="1"/>
        <v>2.8455284552845526</v>
      </c>
      <c r="F7" s="28">
        <f t="shared" si="2"/>
        <v>17.5</v>
      </c>
      <c r="G7" s="23">
        <v>0.75</v>
      </c>
      <c r="H7" s="64">
        <f t="shared" si="3"/>
        <v>816.6666666666666</v>
      </c>
      <c r="I7" s="62">
        <f t="shared" si="0"/>
        <v>-28.050331947290942</v>
      </c>
      <c r="J7" s="76">
        <f t="shared" si="4"/>
        <v>-0.03434734524158075</v>
      </c>
      <c r="K7" s="19"/>
      <c r="L7" s="19"/>
      <c r="M7" s="66">
        <f t="shared" si="5"/>
        <v>0</v>
      </c>
      <c r="N7" s="66">
        <f t="shared" si="5"/>
        <v>0</v>
      </c>
      <c r="O7" s="67">
        <f t="shared" si="5"/>
        <v>0</v>
      </c>
      <c r="P7" s="67">
        <f t="shared" si="5"/>
        <v>0</v>
      </c>
      <c r="Q7" s="73"/>
    </row>
    <row r="8" spans="1:17" s="12" customFormat="1" ht="39.75" customHeight="1">
      <c r="A8" s="20" t="s">
        <v>3</v>
      </c>
      <c r="B8" s="30">
        <v>3.41</v>
      </c>
      <c r="C8" s="32" t="s">
        <v>4</v>
      </c>
      <c r="D8" s="19">
        <v>138690</v>
      </c>
      <c r="E8" s="26">
        <f t="shared" si="1"/>
        <v>315.4517268728819</v>
      </c>
      <c r="F8" s="28">
        <f t="shared" si="2"/>
        <v>24.587208883120628</v>
      </c>
      <c r="G8" s="23">
        <v>0.8</v>
      </c>
      <c r="H8" s="64">
        <f t="shared" si="3"/>
        <v>1075.6903886365274</v>
      </c>
      <c r="I8" s="62">
        <f t="shared" si="0"/>
        <v>230.9733900225698</v>
      </c>
      <c r="J8" s="76">
        <f t="shared" si="4"/>
        <v>0.21472106887125403</v>
      </c>
      <c r="K8" s="19"/>
      <c r="L8" s="19"/>
      <c r="M8" s="66">
        <f t="shared" si="5"/>
        <v>0</v>
      </c>
      <c r="N8" s="66">
        <f t="shared" si="5"/>
        <v>0</v>
      </c>
      <c r="O8" s="67">
        <f t="shared" si="5"/>
        <v>0</v>
      </c>
      <c r="P8" s="67">
        <f t="shared" si="5"/>
        <v>0</v>
      </c>
      <c r="Q8" s="73"/>
    </row>
    <row r="9" spans="1:17" s="12" customFormat="1" ht="39.75" customHeight="1">
      <c r="A9" s="20" t="s">
        <v>0</v>
      </c>
      <c r="B9" s="36">
        <v>0.1165</v>
      </c>
      <c r="C9" s="33" t="s">
        <v>5</v>
      </c>
      <c r="D9" s="19">
        <v>3412</v>
      </c>
      <c r="E9" s="26">
        <f t="shared" si="1"/>
        <v>10467.258415675766</v>
      </c>
      <c r="F9" s="28">
        <f t="shared" si="2"/>
        <v>34.144196951934354</v>
      </c>
      <c r="G9" s="23">
        <v>0.98</v>
      </c>
      <c r="H9" s="64">
        <f t="shared" si="3"/>
        <v>1219.4356054262269</v>
      </c>
      <c r="I9" s="62">
        <f t="shared" si="0"/>
        <v>374.7186068122693</v>
      </c>
      <c r="J9" s="76">
        <f t="shared" si="4"/>
        <v>0.3072885563984288</v>
      </c>
      <c r="K9" s="19"/>
      <c r="L9" s="19"/>
      <c r="M9" s="66">
        <f t="shared" si="5"/>
        <v>0</v>
      </c>
      <c r="N9" s="66">
        <f t="shared" si="5"/>
        <v>0</v>
      </c>
      <c r="O9" s="67">
        <f t="shared" si="5"/>
        <v>0</v>
      </c>
      <c r="P9" s="67">
        <f t="shared" si="5"/>
        <v>0</v>
      </c>
      <c r="Q9" s="73"/>
    </row>
    <row r="10" spans="1:17" s="12" customFormat="1" ht="39.75" customHeight="1">
      <c r="A10" s="20" t="s">
        <v>1</v>
      </c>
      <c r="B10" s="30">
        <v>3.89</v>
      </c>
      <c r="C10" s="32" t="s">
        <v>4</v>
      </c>
      <c r="D10" s="19">
        <v>135000</v>
      </c>
      <c r="E10" s="26">
        <f t="shared" si="1"/>
        <v>345.679012345679</v>
      </c>
      <c r="F10" s="28">
        <f t="shared" si="2"/>
        <v>28.814814814814813</v>
      </c>
      <c r="G10" s="23">
        <v>0.75</v>
      </c>
      <c r="H10" s="64">
        <f t="shared" si="3"/>
        <v>1344.6913580246912</v>
      </c>
      <c r="I10" s="62">
        <f t="shared" si="0"/>
        <v>499.97435941073365</v>
      </c>
      <c r="J10" s="76">
        <f t="shared" si="4"/>
        <v>0.3718134696315592</v>
      </c>
      <c r="K10" s="19"/>
      <c r="L10" s="19"/>
      <c r="M10" s="66">
        <f t="shared" si="5"/>
        <v>0</v>
      </c>
      <c r="N10" s="66">
        <f t="shared" si="5"/>
        <v>0</v>
      </c>
      <c r="O10" s="67">
        <f t="shared" si="5"/>
        <v>0</v>
      </c>
      <c r="P10" s="67">
        <f t="shared" si="5"/>
        <v>0</v>
      </c>
      <c r="Q10" s="73"/>
    </row>
    <row r="11" spans="1:17" s="12" customFormat="1" ht="39.75" customHeight="1">
      <c r="A11" s="21" t="s">
        <v>28</v>
      </c>
      <c r="B11" s="34">
        <v>245</v>
      </c>
      <c r="C11" s="35" t="s">
        <v>9</v>
      </c>
      <c r="D11" s="22">
        <v>20000000</v>
      </c>
      <c r="E11" s="27">
        <f>H11/B11</f>
        <v>2.1875</v>
      </c>
      <c r="F11" s="28">
        <f>B11/D11*1000000</f>
        <v>12.25</v>
      </c>
      <c r="G11" s="23">
        <v>0.8</v>
      </c>
      <c r="H11" s="64">
        <f>(F11*$H$1)/G11</f>
        <v>535.9375</v>
      </c>
      <c r="I11" s="62">
        <f t="shared" si="0"/>
        <v>-308.77949861395757</v>
      </c>
      <c r="J11" s="76">
        <f>I11/H11</f>
        <v>-0.5761483356062183</v>
      </c>
      <c r="K11" s="19">
        <v>11199</v>
      </c>
      <c r="L11" s="19">
        <v>12772</v>
      </c>
      <c r="M11" s="66">
        <f t="shared" si="5"/>
        <v>-3458021.6049777106</v>
      </c>
      <c r="N11" s="66">
        <f t="shared" si="5"/>
        <v>-3943731.756297466</v>
      </c>
      <c r="O11" s="67">
        <f t="shared" si="5"/>
        <v>1067766177.3812504</v>
      </c>
      <c r="P11" s="67">
        <f t="shared" si="5"/>
        <v>1217743514.3774738</v>
      </c>
      <c r="Q11" s="73" t="s">
        <v>34</v>
      </c>
    </row>
    <row r="12" spans="1:17" s="12" customFormat="1" ht="39.75" customHeight="1">
      <c r="A12" s="21" t="s">
        <v>29</v>
      </c>
      <c r="B12" s="82">
        <f>B11</f>
        <v>245</v>
      </c>
      <c r="C12" s="35" t="s">
        <v>9</v>
      </c>
      <c r="D12" s="22">
        <v>20000000</v>
      </c>
      <c r="E12" s="27">
        <f t="shared" si="1"/>
        <v>2.916666666666667</v>
      </c>
      <c r="F12" s="28">
        <f t="shared" si="2"/>
        <v>12.25</v>
      </c>
      <c r="G12" s="23">
        <v>0.6</v>
      </c>
      <c r="H12" s="64">
        <f t="shared" si="3"/>
        <v>714.5833333333334</v>
      </c>
      <c r="I12" s="62">
        <f t="shared" si="0"/>
        <v>-130.1336652806242</v>
      </c>
      <c r="J12" s="76">
        <f t="shared" si="4"/>
        <v>-0.1821112517046636</v>
      </c>
      <c r="K12" s="19">
        <v>251331</v>
      </c>
      <c r="L12" s="19">
        <v>152030</v>
      </c>
      <c r="M12" s="66">
        <f t="shared" si="5"/>
        <v>-32706624.22864456</v>
      </c>
      <c r="N12" s="66">
        <f t="shared" si="5"/>
        <v>-19784221.132613298</v>
      </c>
      <c r="O12" s="67">
        <f t="shared" si="5"/>
        <v>4256232889.829585</v>
      </c>
      <c r="P12" s="67">
        <f t="shared" si="5"/>
        <v>2574593210.7093506</v>
      </c>
      <c r="Q12" s="73" t="s">
        <v>34</v>
      </c>
    </row>
    <row r="13" spans="2:17" s="55" customFormat="1" ht="12.75">
      <c r="B13" s="56"/>
      <c r="C13" s="57"/>
      <c r="D13" s="58"/>
      <c r="F13" s="59"/>
      <c r="I13" s="60"/>
      <c r="J13" s="58"/>
      <c r="K13" s="61">
        <f>SUM(K5:K12)</f>
        <v>733655</v>
      </c>
      <c r="L13" s="61">
        <f>SUM(L5:L12)</f>
        <v>516456</v>
      </c>
      <c r="M13" s="60">
        <f>SUM(M5:M12)</f>
        <v>135267420.12354735</v>
      </c>
      <c r="N13" s="60">
        <f>SUM(N5:N12)</f>
        <v>104231233.57349838</v>
      </c>
      <c r="O13" s="68"/>
      <c r="P13" s="68"/>
      <c r="Q13" s="74"/>
    </row>
    <row r="16" spans="1:9" ht="87.75" customHeight="1">
      <c r="A16" s="79" t="s">
        <v>40</v>
      </c>
      <c r="B16" s="79"/>
      <c r="C16" s="79"/>
      <c r="D16" s="79"/>
      <c r="E16" s="79"/>
      <c r="F16" s="79"/>
      <c r="G16" s="79"/>
      <c r="H16" s="79"/>
      <c r="I16" s="79"/>
    </row>
    <row r="17" ht="12.75">
      <c r="D17" s="17"/>
    </row>
    <row r="19" spans="7:8" ht="12.75">
      <c r="G19" s="16"/>
      <c r="H19" s="6"/>
    </row>
    <row r="20" spans="4:7" ht="12.75">
      <c r="D20" s="18"/>
      <c r="G20" s="4"/>
    </row>
    <row r="21" ht="12.75">
      <c r="D21" s="17"/>
    </row>
    <row r="22" spans="4:8" ht="12.75">
      <c r="D22" s="17"/>
      <c r="H22" s="4"/>
    </row>
    <row r="23" ht="12.75">
      <c r="D23" s="17"/>
    </row>
  </sheetData>
  <sheetProtection sheet="1" objects="1" scenarios="1"/>
  <mergeCells count="2">
    <mergeCell ref="B2:C2"/>
    <mergeCell ref="A16:I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Empire Comfort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jeff.cleveland</dc:creator>
  <cp:keywords/>
  <dc:description/>
  <cp:lastModifiedBy>jeff.cleveland</cp:lastModifiedBy>
  <cp:lastPrinted>2011-04-04T18:36:17Z</cp:lastPrinted>
  <dcterms:created xsi:type="dcterms:W3CDTF">2007-05-30T14:45:46Z</dcterms:created>
  <dcterms:modified xsi:type="dcterms:W3CDTF">2011-08-31T15:06:27Z</dcterms:modified>
  <cp:category/>
  <cp:version/>
  <cp:contentType/>
  <cp:contentStatus/>
</cp:coreProperties>
</file>